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45" windowWidth="20160" windowHeight="7650" activeTab="2"/>
  </bookViews>
  <sheets>
    <sheet name="TH" sheetId="1" r:id="rId1"/>
    <sheet name="BS T03_16" sheetId="10" r:id="rId2"/>
    <sheet name="MẪU GIAO NHẬN" sheetId="11" r:id="rId3"/>
    <sheet name="Sheet1" sheetId="4" r:id="rId4"/>
  </sheets>
  <definedNames>
    <definedName name="_xlnm._FilterDatabase" localSheetId="0" hidden="1">TH!$A$9:$T$34</definedName>
    <definedName name="_xlnm.Print_Titles" localSheetId="0">TH!$8:$9</definedName>
  </definedNames>
  <calcPr calcId="145621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10" i="1"/>
  <c r="I9" i="10" l="1"/>
  <c r="I8" i="10"/>
  <c r="G8" i="10"/>
  <c r="G7" i="10"/>
  <c r="G6" i="10"/>
  <c r="F25" i="1" l="1"/>
  <c r="J25" i="1" s="1"/>
  <c r="F18" i="1"/>
  <c r="F17" i="1"/>
  <c r="F14" i="1"/>
  <c r="F13" i="1"/>
  <c r="D13" i="1"/>
  <c r="D14" i="1"/>
  <c r="D17" i="1"/>
  <c r="D18" i="1"/>
  <c r="M31" i="1"/>
  <c r="N31" i="1"/>
  <c r="O31" i="1"/>
  <c r="P11" i="1"/>
  <c r="D11" i="1" s="1"/>
  <c r="P12" i="1"/>
  <c r="D12" i="1" s="1"/>
  <c r="P13" i="1"/>
  <c r="P14" i="1"/>
  <c r="P15" i="1"/>
  <c r="D15" i="1" s="1"/>
  <c r="P16" i="1"/>
  <c r="D16" i="1" s="1"/>
  <c r="P17" i="1"/>
  <c r="P18" i="1"/>
  <c r="P19" i="1"/>
  <c r="D19" i="1" s="1"/>
  <c r="P20" i="1"/>
  <c r="D20" i="1" s="1"/>
  <c r="P21" i="1"/>
  <c r="D21" i="1" s="1"/>
  <c r="P22" i="1"/>
  <c r="D22" i="1" s="1"/>
  <c r="P23" i="1"/>
  <c r="D23" i="1" s="1"/>
  <c r="P24" i="1"/>
  <c r="D24" i="1" s="1"/>
  <c r="P25" i="1"/>
  <c r="D25" i="1" s="1"/>
  <c r="P26" i="1"/>
  <c r="D26" i="1" s="1"/>
  <c r="P27" i="1"/>
  <c r="D27" i="1" s="1"/>
  <c r="P28" i="1"/>
  <c r="D28" i="1" s="1"/>
  <c r="P29" i="1"/>
  <c r="D29" i="1" s="1"/>
  <c r="P30" i="1"/>
  <c r="D30" i="1" s="1"/>
  <c r="P10" i="1"/>
  <c r="D10" i="1" s="1"/>
  <c r="G25" i="1" l="1"/>
  <c r="G26" i="1"/>
  <c r="G27" i="1"/>
  <c r="I27" i="1" s="1"/>
  <c r="G28" i="1"/>
  <c r="G29" i="1"/>
  <c r="G30" i="1"/>
  <c r="G11" i="1"/>
  <c r="G12" i="1"/>
  <c r="G13" i="1"/>
  <c r="G14" i="1"/>
  <c r="G15" i="1"/>
  <c r="G16" i="1"/>
  <c r="G17" i="1"/>
  <c r="G18" i="1"/>
  <c r="I18" i="1" s="1"/>
  <c r="G19" i="1"/>
  <c r="G20" i="1"/>
  <c r="G21" i="1"/>
  <c r="I21" i="1" s="1"/>
  <c r="G22" i="1"/>
  <c r="G23" i="1"/>
  <c r="G24" i="1"/>
  <c r="I31" i="1" l="1"/>
  <c r="L31" i="1" l="1"/>
  <c r="P31" i="1" s="1"/>
  <c r="K31" i="1"/>
  <c r="E31" i="1" l="1"/>
  <c r="G10" i="1" l="1"/>
  <c r="G31" i="1" l="1"/>
  <c r="F31" i="1"/>
  <c r="D31" i="1"/>
  <c r="J30" i="1"/>
  <c r="J29" i="1"/>
  <c r="J28" i="1"/>
  <c r="J27" i="1"/>
  <c r="J26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H31" i="1" l="1"/>
  <c r="J31" i="1"/>
  <c r="E3" i="4" l="1"/>
  <c r="E4" i="4"/>
  <c r="D5" i="4"/>
</calcChain>
</file>

<file path=xl/sharedStrings.xml><?xml version="1.0" encoding="utf-8"?>
<sst xmlns="http://schemas.openxmlformats.org/spreadsheetml/2006/main" count="137" uniqueCount="101">
  <si>
    <t>TRƯỜNG CAO ĐĂNG KỸ THUẬT</t>
  </si>
  <si>
    <t>CỘNG HÒA XÃ HỘI CHỦ NGHĨA VIỆT NAM</t>
  </si>
  <si>
    <t xml:space="preserve"> LÝ TỰ TRỌNG TP. HỒ CHÍ MINH</t>
  </si>
  <si>
    <t>PHÒNG KẾ HOẠCH-TÀI CHÍNH</t>
  </si>
  <si>
    <t>STT</t>
  </si>
  <si>
    <t>NGƯỜI LẬP BẢNG</t>
  </si>
  <si>
    <t>Trần Thị Thảo Vân</t>
  </si>
  <si>
    <t>KHOA</t>
  </si>
  <si>
    <t>Độc lập-Tự do- Hạnh Phúc</t>
  </si>
  <si>
    <t>Khoa CNTT</t>
  </si>
  <si>
    <t>Khoa CN May-TT</t>
  </si>
  <si>
    <t>MÃ KH</t>
  </si>
  <si>
    <t>TT Bảo Trì- Cơ Điện</t>
  </si>
  <si>
    <t>TT Truyền Thông-Thư Viện</t>
  </si>
  <si>
    <t>Ban Giám Hiệu</t>
  </si>
  <si>
    <t>P.Kế Hoạch-Tài Chính</t>
  </si>
  <si>
    <t>GHI CHÚ</t>
  </si>
  <si>
    <t>Số Bình</t>
  </si>
  <si>
    <t>KHOA/PHÒNG</t>
  </si>
  <si>
    <t>Ngày          tháng         năm</t>
  </si>
  <si>
    <t>CHI TIỀN NƯỚC CHO CÁC KHOA</t>
  </si>
  <si>
    <t>THANH TOÁN TIỀN NƯỚC CHO CÁC KHOA</t>
  </si>
  <si>
    <t>THÁNG</t>
  </si>
  <si>
    <t>Tiền mặt</t>
  </si>
  <si>
    <t>Chuyển khoản</t>
  </si>
  <si>
    <t>Tổng tiền thanh toán</t>
  </si>
  <si>
    <t>Chênh lệch ( T8)</t>
  </si>
  <si>
    <t>Mã KH</t>
  </si>
  <si>
    <t>Thùng Lavie ( 0.35l)</t>
  </si>
  <si>
    <t>Số bình Lavie( 19l) 
sử dụng</t>
  </si>
  <si>
    <t>Số bình sử dụng vượt tiêu chuẩn</t>
  </si>
  <si>
    <t>Số tiền nộp
 bổ sung</t>
  </si>
  <si>
    <t>Ghi chú</t>
  </si>
  <si>
    <t>Ký nộp</t>
  </si>
  <si>
    <t>HIỆU TRƯỞNG</t>
  </si>
  <si>
    <t>Nguyễn Kính</t>
  </si>
  <si>
    <t>Phạm Hữu lộc</t>
  </si>
  <si>
    <t>TỔNG:</t>
  </si>
  <si>
    <t>Thanh toán</t>
  </si>
  <si>
    <t>Tổng số tiền</t>
  </si>
  <si>
    <t>Phạm Hữu Lộc</t>
  </si>
  <si>
    <t>Sử dụng</t>
  </si>
  <si>
    <t>P.Tuyển sinh-ĐT-GTVL</t>
  </si>
  <si>
    <t>Thùng Lavie
(0,35l)</t>
  </si>
  <si>
    <t>P.Khảo Thí và Đảm bảo CL</t>
  </si>
  <si>
    <t>P.Quản Lý Khoa Học -HTQT</t>
  </si>
  <si>
    <t>Số người được tính tiền nước</t>
  </si>
  <si>
    <t>Khoa Khoa học Cơ bản</t>
  </si>
  <si>
    <t>Trung Tâm Y tế</t>
  </si>
  <si>
    <t>Số người
 được 
tính tiền nước</t>
  </si>
  <si>
    <t>Khoa Lý Luận Chính Trị</t>
  </si>
  <si>
    <t>Khoa CN Đ-ĐT</t>
  </si>
  <si>
    <t>Khoa CN Động Lực</t>
  </si>
  <si>
    <t>Khoa CN Cơ Khí</t>
  </si>
  <si>
    <t>Khoa CN Nhiệt lạnh</t>
  </si>
  <si>
    <t>TT Đào Tạo Lý Tự Trọng</t>
  </si>
  <si>
    <t>Trường thanh toán</t>
  </si>
  <si>
    <t>Các đơn vị tự thanh toán</t>
  </si>
  <si>
    <t>BS 3b/thang</t>
  </si>
  <si>
    <t>C0005562</t>
  </si>
  <si>
    <t>P.Thiết bị - Vật tư</t>
  </si>
  <si>
    <t>C0005563</t>
  </si>
  <si>
    <t>C0005564</t>
  </si>
  <si>
    <t>C0005565</t>
  </si>
  <si>
    <t>C0005566</t>
  </si>
  <si>
    <t>C0005567</t>
  </si>
  <si>
    <t>C0005568</t>
  </si>
  <si>
    <t>C0005569</t>
  </si>
  <si>
    <t>P.TT GD và CT Sinh viên</t>
  </si>
  <si>
    <t>C0005570</t>
  </si>
  <si>
    <t>C0005571</t>
  </si>
  <si>
    <t>C0005572</t>
  </si>
  <si>
    <t>C0005573</t>
  </si>
  <si>
    <t>C0005574</t>
  </si>
  <si>
    <t>C0005575</t>
  </si>
  <si>
    <t>C0005576</t>
  </si>
  <si>
    <t>P.Quản Trị Dịch Vụ +
Khoa kinh tế</t>
  </si>
  <si>
    <t>C0005577</t>
  </si>
  <si>
    <t>C0005578</t>
  </si>
  <si>
    <t>P.TC-HC-TH +BGH</t>
  </si>
  <si>
    <t>C0005579</t>
  </si>
  <si>
    <t>C0005580</t>
  </si>
  <si>
    <t>C0005581</t>
  </si>
  <si>
    <t>C0005582</t>
  </si>
  <si>
    <t>BẢNG KÊ THANH TOÁN TIỀN NƯỚC CHO CÁC ĐƠN VỊ TRONG TRƯỜNG THÁNG 03 NĂM 2016</t>
  </si>
  <si>
    <t>bien che</t>
  </si>
  <si>
    <t>hd</t>
  </si>
  <si>
    <t>khac</t>
  </si>
  <si>
    <t>om dau thai san</t>
  </si>
  <si>
    <t>so nguoi</t>
  </si>
  <si>
    <t>Độc lập - Tự do - Hạnh phúc</t>
  </si>
  <si>
    <t>PHÒNG KẾ HOẠCH- TÀI CHÍNH</t>
  </si>
  <si>
    <t>PHÒNG KẾ HOẠCH - TÀI CHÍNH</t>
  </si>
  <si>
    <t>Ngày     tháng      năm 2016</t>
  </si>
  <si>
    <t>X</t>
  </si>
  <si>
    <t>BS 3 bình/ tháng</t>
  </si>
  <si>
    <t>( Bằng chữ: Ba trăm chín mươi sáu ngàn đồng)</t>
  </si>
  <si>
    <t>DANH SÁCH ĐƠN VỊ TRONG TRƯỜNG NỘP BỔ SUNG TIỀN NƯỚC THÁNG 03 NĂM 2016</t>
  </si>
  <si>
    <t>Có đề nghị bổ sung 18 bình và 32 thùng (20 thùng khuyến mãi)</t>
  </si>
  <si>
    <t>( Bằng chữ: Mười triệu bốn trăm sáu mươi ngàn hai trăm bảy mươi bốn đồng)</t>
  </si>
  <si>
    <t xml:space="preserve">
Ngày nộp:……./……./2016
Khoa/ phòng: ……………………………………….
Số người: …… /người
Tháng : ……... /2016
Số sử dụng: …..…... Bình và .……… Thùng
                                  Người nộp
                            (ký, ghi rõ họ tên)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</si>
</sst>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0"/>
      <name val="Arial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5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2" fillId="0" borderId="0" applyFont="0" applyFill="0" applyBorder="0" applyAlignment="0" applyProtection="0"/>
    <xf numFmtId="0" fontId="1" fillId="0" borderId="0"/>
  </cellStyleXfs>
  <cellXfs count="126">
    <xf numFmtId="0" fontId="0" fillId="0" borderId="0" xfId="0"/>
    <xf numFmtId="0" fontId="4" fillId="0" borderId="0" xfId="0" applyFont="1" applyBorder="1" applyAlignment="1"/>
    <xf numFmtId="0" fontId="5" fillId="0" borderId="0" xfId="0" applyFont="1" applyBorder="1" applyAlignment="1"/>
    <xf numFmtId="164" fontId="5" fillId="0" borderId="4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4" fontId="4" fillId="0" borderId="0" xfId="1" applyNumberFormat="1" applyFont="1"/>
    <xf numFmtId="164" fontId="5" fillId="0" borderId="0" xfId="1" applyNumberFormat="1" applyFont="1" applyBorder="1" applyAlignment="1"/>
    <xf numFmtId="0" fontId="5" fillId="0" borderId="4" xfId="0" applyFont="1" applyBorder="1" applyAlignment="1">
      <alignment horizontal="center" vertical="center"/>
    </xf>
    <xf numFmtId="164" fontId="5" fillId="0" borderId="0" xfId="1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12" fillId="0" borderId="0" xfId="0" applyFont="1"/>
    <xf numFmtId="14" fontId="12" fillId="0" borderId="0" xfId="0" applyNumberFormat="1" applyFont="1"/>
    <xf numFmtId="0" fontId="4" fillId="0" borderId="0" xfId="0" applyFont="1" applyAlignment="1">
      <alignment vertical="center"/>
    </xf>
    <xf numFmtId="0" fontId="9" fillId="0" borderId="4" xfId="0" applyFont="1" applyBorder="1" applyAlignment="1">
      <alignment horizontal="left" vertical="center"/>
    </xf>
    <xf numFmtId="164" fontId="0" fillId="0" borderId="0" xfId="1" applyNumberFormat="1" applyFont="1"/>
    <xf numFmtId="164" fontId="0" fillId="0" borderId="4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center"/>
    </xf>
    <xf numFmtId="164" fontId="0" fillId="0" borderId="4" xfId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164" fontId="5" fillId="0" borderId="0" xfId="1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164" fontId="7" fillId="2" borderId="4" xfId="1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164" fontId="13" fillId="0" borderId="0" xfId="1" applyNumberFormat="1" applyFont="1" applyBorder="1" applyAlignment="1"/>
    <xf numFmtId="164" fontId="12" fillId="0" borderId="0" xfId="1" applyNumberFormat="1" applyFont="1"/>
    <xf numFmtId="0" fontId="14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164" fontId="5" fillId="0" borderId="4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4" fontId="12" fillId="2" borderId="4" xfId="1" applyNumberFormat="1" applyFont="1" applyFill="1" applyBorder="1" applyAlignment="1">
      <alignment vertical="center"/>
    </xf>
    <xf numFmtId="164" fontId="17" fillId="2" borderId="4" xfId="1" applyNumberFormat="1" applyFont="1" applyFill="1" applyBorder="1" applyAlignment="1">
      <alignment vertical="center" wrapText="1"/>
    </xf>
    <xf numFmtId="164" fontId="16" fillId="2" borderId="4" xfId="1" applyNumberFormat="1" applyFont="1" applyFill="1" applyBorder="1" applyAlignment="1">
      <alignment vertical="center"/>
    </xf>
    <xf numFmtId="164" fontId="12" fillId="2" borderId="4" xfId="1" applyNumberFormat="1" applyFont="1" applyFill="1" applyBorder="1" applyAlignment="1">
      <alignment vertical="center" wrapText="1"/>
    </xf>
    <xf numFmtId="164" fontId="18" fillId="0" borderId="4" xfId="1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164" fontId="13" fillId="0" borderId="4" xfId="1" applyNumberFormat="1" applyFont="1" applyBorder="1" applyAlignment="1">
      <alignment vertical="center"/>
    </xf>
    <xf numFmtId="164" fontId="7" fillId="2" borderId="4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 wrapText="1"/>
    </xf>
    <xf numFmtId="164" fontId="18" fillId="2" borderId="4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center"/>
    </xf>
    <xf numFmtId="164" fontId="4" fillId="0" borderId="6" xfId="1" applyNumberFormat="1" applyFont="1" applyBorder="1" applyAlignment="1"/>
    <xf numFmtId="164" fontId="4" fillId="0" borderId="0" xfId="1" applyNumberFormat="1" applyFont="1" applyBorder="1" applyAlignment="1"/>
    <xf numFmtId="0" fontId="4" fillId="0" borderId="0" xfId="3" applyFont="1" applyBorder="1" applyAlignment="1">
      <alignment horizontal="center"/>
    </xf>
    <xf numFmtId="0" fontId="4" fillId="0" borderId="0" xfId="3" applyFont="1" applyBorder="1" applyAlignment="1">
      <alignment horizontal="left"/>
    </xf>
    <xf numFmtId="164" fontId="5" fillId="0" borderId="0" xfId="4" applyNumberFormat="1" applyFont="1" applyBorder="1" applyAlignment="1"/>
    <xf numFmtId="0" fontId="5" fillId="0" borderId="0" xfId="3" applyFont="1" applyBorder="1" applyAlignment="1"/>
    <xf numFmtId="0" fontId="12" fillId="0" borderId="0" xfId="3" applyFont="1"/>
    <xf numFmtId="0" fontId="5" fillId="0" borderId="0" xfId="3" applyFont="1" applyBorder="1" applyAlignment="1">
      <alignment horizontal="center"/>
    </xf>
    <xf numFmtId="0" fontId="5" fillId="0" borderId="0" xfId="3" applyFont="1" applyBorder="1" applyAlignment="1">
      <alignment horizontal="left"/>
    </xf>
    <xf numFmtId="164" fontId="5" fillId="0" borderId="0" xfId="4" applyNumberFormat="1" applyFont="1" applyBorder="1" applyAlignment="1">
      <alignment horizontal="center"/>
    </xf>
    <xf numFmtId="164" fontId="5" fillId="2" borderId="0" xfId="4" applyNumberFormat="1" applyFont="1" applyFill="1" applyBorder="1" applyAlignment="1"/>
    <xf numFmtId="0" fontId="12" fillId="0" borderId="0" xfId="3" applyFont="1" applyAlignment="1">
      <alignment horizontal="center"/>
    </xf>
    <xf numFmtId="0" fontId="6" fillId="0" borderId="0" xfId="3" applyFont="1" applyAlignment="1"/>
    <xf numFmtId="0" fontId="5" fillId="0" borderId="2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 wrapText="1"/>
    </xf>
    <xf numFmtId="164" fontId="5" fillId="0" borderId="2" xfId="4" applyNumberFormat="1" applyFont="1" applyBorder="1" applyAlignment="1">
      <alignment horizontal="center" vertical="center" wrapText="1"/>
    </xf>
    <xf numFmtId="164" fontId="5" fillId="0" borderId="4" xfId="4" applyNumberFormat="1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4" fillId="2" borderId="4" xfId="3" applyFont="1" applyFill="1" applyBorder="1" applyAlignment="1">
      <alignment horizontal="center" vertical="center"/>
    </xf>
    <xf numFmtId="0" fontId="4" fillId="2" borderId="4" xfId="3" applyFont="1" applyFill="1" applyBorder="1" applyAlignment="1">
      <alignment vertical="center"/>
    </xf>
    <xf numFmtId="164" fontId="7" fillId="2" borderId="4" xfId="4" applyNumberFormat="1" applyFont="1" applyFill="1" applyBorder="1" applyAlignment="1">
      <alignment horizontal="center" vertical="center"/>
    </xf>
    <xf numFmtId="164" fontId="7" fillId="2" borderId="4" xfId="4" applyNumberFormat="1" applyFont="1" applyFill="1" applyBorder="1" applyAlignment="1">
      <alignment vertical="center"/>
    </xf>
    <xf numFmtId="164" fontId="12" fillId="2" borderId="4" xfId="4" applyNumberFormat="1" applyFont="1" applyFill="1" applyBorder="1" applyAlignment="1">
      <alignment vertical="center"/>
    </xf>
    <xf numFmtId="0" fontId="12" fillId="0" borderId="0" xfId="3" applyFont="1" applyAlignment="1">
      <alignment vertical="center"/>
    </xf>
    <xf numFmtId="164" fontId="5" fillId="0" borderId="5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vertical="center"/>
    </xf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164" fontId="4" fillId="0" borderId="0" xfId="4" applyNumberFormat="1" applyFont="1" applyAlignment="1">
      <alignment vertical="center"/>
    </xf>
    <xf numFmtId="0" fontId="5" fillId="0" borderId="0" xfId="3" applyFont="1"/>
    <xf numFmtId="0" fontId="4" fillId="0" borderId="0" xfId="3" applyFont="1"/>
    <xf numFmtId="0" fontId="4" fillId="0" borderId="0" xfId="3" applyFont="1" applyAlignment="1">
      <alignment horizontal="center"/>
    </xf>
    <xf numFmtId="164" fontId="4" fillId="0" borderId="0" xfId="4" applyNumberFormat="1" applyFont="1"/>
    <xf numFmtId="164" fontId="4" fillId="0" borderId="0" xfId="4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4" fontId="4" fillId="0" borderId="0" xfId="1" applyNumberFormat="1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7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4" fontId="5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164" fontId="4" fillId="0" borderId="6" xfId="1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3" applyFont="1" applyAlignment="1">
      <alignment horizontal="center"/>
    </xf>
    <xf numFmtId="164" fontId="4" fillId="0" borderId="0" xfId="4" applyNumberFormat="1" applyFont="1" applyAlignment="1">
      <alignment horizontal="center"/>
    </xf>
    <xf numFmtId="0" fontId="5" fillId="0" borderId="2" xfId="3" applyFont="1" applyBorder="1" applyAlignment="1">
      <alignment horizontal="right" vertical="center"/>
    </xf>
    <xf numFmtId="0" fontId="5" fillId="0" borderId="5" xfId="3" applyFont="1" applyBorder="1" applyAlignment="1">
      <alignment horizontal="right" vertical="center"/>
    </xf>
    <xf numFmtId="0" fontId="8" fillId="0" borderId="2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164" fontId="4" fillId="0" borderId="6" xfId="4" applyNumberFormat="1" applyFont="1" applyBorder="1" applyAlignment="1">
      <alignment horizontal="center" vertical="center"/>
    </xf>
    <xf numFmtId="0" fontId="5" fillId="0" borderId="0" xfId="3" applyFont="1" applyAlignment="1">
      <alignment horizontal="center"/>
    </xf>
    <xf numFmtId="164" fontId="5" fillId="0" borderId="0" xfId="4" applyNumberFormat="1" applyFont="1" applyAlignment="1">
      <alignment horizontal="center"/>
    </xf>
    <xf numFmtId="0" fontId="10" fillId="0" borderId="8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left"/>
    </xf>
    <xf numFmtId="164" fontId="5" fillId="0" borderId="0" xfId="4" applyNumberFormat="1" applyFont="1" applyBorder="1" applyAlignment="1">
      <alignment horizontal="center"/>
    </xf>
    <xf numFmtId="0" fontId="5" fillId="0" borderId="0" xfId="3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4" fillId="0" borderId="9" xfId="5" applyFont="1" applyBorder="1" applyAlignment="1">
      <alignment vertical="top" wrapText="1"/>
    </xf>
    <xf numFmtId="0" fontId="1" fillId="0" borderId="0" xfId="5"/>
  </cellXfs>
  <cellStyles count="6">
    <cellStyle name="Comma" xfId="1" builtinId="3"/>
    <cellStyle name="Comma 2" xfId="2"/>
    <cellStyle name="Comma 3" xfId="4"/>
    <cellStyle name="Normal" xfId="0" builtinId="0"/>
    <cellStyle name="Normal 2" xfId="3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314022</xdr:colOff>
      <xdr:row>2</xdr:row>
      <xdr:rowOff>9525</xdr:rowOff>
    </xdr:from>
    <xdr:to>
      <xdr:col>9</xdr:col>
      <xdr:colOff>978576</xdr:colOff>
      <xdr:row>2</xdr:row>
      <xdr:rowOff>10085</xdr:rowOff>
    </xdr:to>
    <xdr:cxnSp macro="">
      <xdr:nvCxnSpPr>
        <xdr:cNvPr id="3" name="Straight Connector 2"/>
        <xdr:cNvCxnSpPr/>
      </xdr:nvCxnSpPr>
      <xdr:spPr>
        <a:xfrm flipV="1">
          <a:off x="6495747" y="409575"/>
          <a:ext cx="1626579" cy="5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247347</xdr:colOff>
      <xdr:row>3</xdr:row>
      <xdr:rowOff>28575</xdr:rowOff>
    </xdr:from>
    <xdr:to>
      <xdr:col>1</xdr:col>
      <xdr:colOff>1492926</xdr:colOff>
      <xdr:row>3</xdr:row>
      <xdr:rowOff>29135</xdr:rowOff>
    </xdr:to>
    <xdr:cxnSp macro="">
      <xdr:nvCxnSpPr>
        <xdr:cNvPr id="4" name="Straight Connector 3"/>
        <xdr:cNvCxnSpPr/>
      </xdr:nvCxnSpPr>
      <xdr:spPr>
        <a:xfrm flipV="1">
          <a:off x="247347" y="628650"/>
          <a:ext cx="1626579" cy="5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27026</xdr:colOff>
      <xdr:row>2</xdr:row>
      <xdr:rowOff>9525</xdr:rowOff>
    </xdr:from>
    <xdr:to>
      <xdr:col>10</xdr:col>
      <xdr:colOff>1625072</xdr:colOff>
      <xdr:row>2</xdr:row>
      <xdr:rowOff>9526</xdr:rowOff>
    </xdr:to>
    <xdr:cxnSp macro="">
      <xdr:nvCxnSpPr>
        <xdr:cNvPr id="2" name="Straight Connector 1"/>
        <xdr:cNvCxnSpPr/>
      </xdr:nvCxnSpPr>
      <xdr:spPr>
        <a:xfrm flipV="1">
          <a:off x="6246851" y="409575"/>
          <a:ext cx="159804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190500</xdr:colOff>
      <xdr:row>3</xdr:row>
      <xdr:rowOff>19050</xdr:rowOff>
    </xdr:from>
    <xdr:to>
      <xdr:col>1</xdr:col>
      <xdr:colOff>1828800</xdr:colOff>
      <xdr:row>3</xdr:row>
      <xdr:rowOff>19052</xdr:rowOff>
    </xdr:to>
    <xdr:cxnSp macro="">
      <xdr:nvCxnSpPr>
        <xdr:cNvPr id="3" name="Straight Connector 2"/>
        <xdr:cNvCxnSpPr/>
      </xdr:nvCxnSpPr>
      <xdr:spPr>
        <a:xfrm flipV="1">
          <a:off x="190500" y="619125"/>
          <a:ext cx="20669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zoomScaleNormal="100" workbookViewId="0">
      <selection activeCell="R1" sqref="R1:R1048576"/>
    </sheetView>
  </sheetViews>
  <sheetFormatPr defaultRowHeight="15.75" x14ac:dyDescent="0.25"/>
  <cols>
    <col min="1" max="1" width="5.7109375" style="4" customWidth="1"/>
    <col min="2" max="2" width="27.7109375" style="5" customWidth="1"/>
    <col min="3" max="3" width="10.5703125" style="48" bestFit="1" customWidth="1"/>
    <col min="4" max="4" width="10.7109375" style="29" customWidth="1"/>
    <col min="5" max="5" width="13.42578125" style="7" customWidth="1"/>
    <col min="6" max="6" width="9" style="7" customWidth="1"/>
    <col min="7" max="7" width="12.42578125" style="7" hidden="1" customWidth="1"/>
    <col min="8" max="8" width="15.5703125" style="7" customWidth="1"/>
    <col min="9" max="9" width="14.42578125" style="7" customWidth="1"/>
    <col min="10" max="10" width="16.5703125" style="7" customWidth="1"/>
    <col min="11" max="11" width="25.42578125" style="7" hidden="1" customWidth="1"/>
    <col min="12" max="12" width="11.28515625" style="7" hidden="1" customWidth="1"/>
    <col min="13" max="14" width="9" style="7" hidden="1" customWidth="1"/>
    <col min="15" max="15" width="12.42578125" style="7" hidden="1" customWidth="1"/>
    <col min="16" max="16" width="11.5703125" style="7" hidden="1" customWidth="1"/>
    <col min="17" max="17" width="18.5703125" style="34" customWidth="1"/>
    <col min="18" max="18" width="0" style="5" hidden="1" customWidth="1"/>
    <col min="19" max="16384" width="9.140625" style="5"/>
  </cols>
  <sheetData>
    <row r="1" spans="1:20" s="14" customFormat="1" x14ac:dyDescent="0.25">
      <c r="A1" s="1" t="s">
        <v>0</v>
      </c>
      <c r="B1" s="12"/>
      <c r="C1" s="13"/>
      <c r="E1" s="56"/>
      <c r="F1" s="56"/>
      <c r="G1" s="56"/>
      <c r="H1" s="93" t="s">
        <v>1</v>
      </c>
      <c r="I1" s="93"/>
      <c r="J1" s="93"/>
      <c r="K1" s="93"/>
      <c r="L1" s="93"/>
      <c r="M1" s="93"/>
      <c r="N1" s="93"/>
      <c r="O1" s="93"/>
      <c r="P1" s="93"/>
      <c r="Q1" s="93"/>
      <c r="R1" s="2"/>
    </row>
    <row r="2" spans="1:20" s="14" customFormat="1" x14ac:dyDescent="0.25">
      <c r="A2" s="1" t="s">
        <v>2</v>
      </c>
      <c r="B2" s="12"/>
      <c r="C2" s="13"/>
      <c r="E2" s="8"/>
      <c r="F2" s="8"/>
      <c r="G2" s="8"/>
      <c r="H2" s="94" t="s">
        <v>90</v>
      </c>
      <c r="I2" s="94"/>
      <c r="J2" s="94"/>
      <c r="K2" s="94"/>
      <c r="L2" s="94"/>
      <c r="M2" s="94"/>
      <c r="N2" s="94"/>
      <c r="O2" s="94"/>
      <c r="P2" s="94"/>
      <c r="Q2" s="94"/>
      <c r="R2" s="2"/>
    </row>
    <row r="3" spans="1:20" s="14" customFormat="1" x14ac:dyDescent="0.25">
      <c r="A3" s="2" t="s">
        <v>3</v>
      </c>
      <c r="B3" s="2"/>
      <c r="C3" s="47"/>
      <c r="D3" s="2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33"/>
      <c r="R3" s="2"/>
    </row>
    <row r="4" spans="1:20" s="14" customFormat="1" x14ac:dyDescent="0.25">
      <c r="A4" s="90"/>
      <c r="B4" s="90"/>
      <c r="C4" s="47"/>
      <c r="D4" s="26"/>
      <c r="E4" s="24"/>
      <c r="F4" s="24"/>
      <c r="G4" s="24"/>
      <c r="H4" s="26"/>
      <c r="I4" s="26"/>
      <c r="J4" s="24"/>
      <c r="K4" s="25"/>
      <c r="L4" s="25"/>
      <c r="M4" s="25"/>
      <c r="N4" s="25"/>
      <c r="O4" s="25"/>
      <c r="P4" s="25"/>
      <c r="Q4" s="33"/>
      <c r="R4" s="2"/>
      <c r="T4" s="15"/>
    </row>
    <row r="5" spans="1:20" s="16" customFormat="1" ht="32.25" hidden="1" customHeight="1" x14ac:dyDescent="0.2">
      <c r="A5" s="91" t="s">
        <v>20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spans="1:20" s="35" customFormat="1" ht="36.75" customHeight="1" x14ac:dyDescent="0.2">
      <c r="A6" s="92" t="s">
        <v>84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</row>
    <row r="7" spans="1:20" ht="5.25" customHeight="1" x14ac:dyDescent="0.25">
      <c r="Q7" s="7"/>
    </row>
    <row r="8" spans="1:20" s="28" customFormat="1" ht="28.5" customHeight="1" x14ac:dyDescent="0.25">
      <c r="A8" s="95" t="s">
        <v>4</v>
      </c>
      <c r="B8" s="95" t="s">
        <v>7</v>
      </c>
      <c r="C8" s="95" t="s">
        <v>11</v>
      </c>
      <c r="D8" s="97" t="s">
        <v>46</v>
      </c>
      <c r="E8" s="99" t="s">
        <v>41</v>
      </c>
      <c r="F8" s="100"/>
      <c r="G8" s="3" t="s">
        <v>38</v>
      </c>
      <c r="H8" s="99" t="s">
        <v>38</v>
      </c>
      <c r="I8" s="101"/>
      <c r="J8" s="100"/>
      <c r="K8" s="97" t="s">
        <v>16</v>
      </c>
      <c r="L8" s="3"/>
      <c r="M8" s="3"/>
      <c r="N8" s="3"/>
      <c r="O8" s="3"/>
      <c r="P8" s="3"/>
      <c r="Q8" s="97" t="s">
        <v>16</v>
      </c>
    </row>
    <row r="9" spans="1:20" s="4" customFormat="1" ht="48" customHeight="1" x14ac:dyDescent="0.25">
      <c r="A9" s="96"/>
      <c r="B9" s="96"/>
      <c r="C9" s="96"/>
      <c r="D9" s="98"/>
      <c r="E9" s="3" t="s">
        <v>43</v>
      </c>
      <c r="F9" s="3" t="s">
        <v>17</v>
      </c>
      <c r="G9" s="3" t="s">
        <v>26</v>
      </c>
      <c r="H9" s="3" t="s">
        <v>56</v>
      </c>
      <c r="I9" s="3" t="s">
        <v>57</v>
      </c>
      <c r="J9" s="3" t="s">
        <v>39</v>
      </c>
      <c r="K9" s="98"/>
      <c r="L9" s="3" t="s">
        <v>85</v>
      </c>
      <c r="M9" s="3" t="s">
        <v>86</v>
      </c>
      <c r="N9" s="3" t="s">
        <v>87</v>
      </c>
      <c r="O9" s="3" t="s">
        <v>88</v>
      </c>
      <c r="P9" s="3" t="s">
        <v>89</v>
      </c>
      <c r="Q9" s="98"/>
    </row>
    <row r="10" spans="1:20" s="32" customFormat="1" ht="18.75" customHeight="1" x14ac:dyDescent="0.2">
      <c r="A10" s="30">
        <v>1</v>
      </c>
      <c r="B10" s="51" t="s">
        <v>53</v>
      </c>
      <c r="C10" s="51" t="s">
        <v>59</v>
      </c>
      <c r="D10" s="46">
        <f>P10</f>
        <v>27</v>
      </c>
      <c r="E10" s="31"/>
      <c r="F10" s="31">
        <v>15</v>
      </c>
      <c r="G10" s="31">
        <f>D10-F10</f>
        <v>12</v>
      </c>
      <c r="H10" s="31">
        <f>J10-I10</f>
        <v>495000</v>
      </c>
      <c r="I10" s="31"/>
      <c r="J10" s="31">
        <f t="shared" ref="J10:J24" si="0">F10*33000</f>
        <v>495000</v>
      </c>
      <c r="K10" s="31">
        <v>28</v>
      </c>
      <c r="L10" s="31">
        <v>27</v>
      </c>
      <c r="M10" s="31"/>
      <c r="N10" s="31"/>
      <c r="O10" s="31"/>
      <c r="P10" s="31">
        <f>L10+M10+N10-O10</f>
        <v>27</v>
      </c>
      <c r="Q10" s="39"/>
    </row>
    <row r="11" spans="1:20" s="32" customFormat="1" ht="18.75" customHeight="1" x14ac:dyDescent="0.2">
      <c r="A11" s="30">
        <v>2</v>
      </c>
      <c r="B11" s="51" t="s">
        <v>60</v>
      </c>
      <c r="C11" s="51" t="s">
        <v>61</v>
      </c>
      <c r="D11" s="46">
        <f t="shared" ref="D11:D30" si="1">P11</f>
        <v>7</v>
      </c>
      <c r="E11" s="31"/>
      <c r="F11" s="31">
        <v>7</v>
      </c>
      <c r="G11" s="31">
        <f t="shared" ref="G11:G30" si="2">D11-F11</f>
        <v>0</v>
      </c>
      <c r="H11" s="31">
        <f t="shared" ref="H11:H30" si="3">J11-I11</f>
        <v>231000</v>
      </c>
      <c r="I11" s="31"/>
      <c r="J11" s="31">
        <f t="shared" si="0"/>
        <v>231000</v>
      </c>
      <c r="K11" s="31"/>
      <c r="L11" s="31">
        <v>7</v>
      </c>
      <c r="M11" s="31"/>
      <c r="N11" s="31"/>
      <c r="O11" s="31"/>
      <c r="P11" s="31">
        <f t="shared" ref="P11:P31" si="4">L11+M11+N11-O11</f>
        <v>7</v>
      </c>
      <c r="Q11" s="39"/>
    </row>
    <row r="12" spans="1:20" s="32" customFormat="1" ht="18.75" customHeight="1" x14ac:dyDescent="0.2">
      <c r="A12" s="30">
        <v>3</v>
      </c>
      <c r="B12" s="51" t="s">
        <v>54</v>
      </c>
      <c r="C12" s="51" t="s">
        <v>62</v>
      </c>
      <c r="D12" s="46">
        <f t="shared" si="1"/>
        <v>12</v>
      </c>
      <c r="E12" s="31"/>
      <c r="F12" s="31">
        <v>7</v>
      </c>
      <c r="G12" s="31">
        <f t="shared" si="2"/>
        <v>5</v>
      </c>
      <c r="H12" s="31">
        <f t="shared" si="3"/>
        <v>231000</v>
      </c>
      <c r="I12" s="31"/>
      <c r="J12" s="31">
        <f t="shared" si="0"/>
        <v>231000</v>
      </c>
      <c r="K12" s="31"/>
      <c r="L12" s="31">
        <v>10</v>
      </c>
      <c r="M12" s="31">
        <v>2</v>
      </c>
      <c r="N12" s="31"/>
      <c r="O12" s="31"/>
      <c r="P12" s="31">
        <f t="shared" si="4"/>
        <v>12</v>
      </c>
      <c r="Q12" s="39"/>
    </row>
    <row r="13" spans="1:20" s="32" customFormat="1" ht="20.25" customHeight="1" x14ac:dyDescent="0.2">
      <c r="A13" s="30">
        <v>4</v>
      </c>
      <c r="B13" s="51" t="s">
        <v>51</v>
      </c>
      <c r="C13" s="51" t="s">
        <v>63</v>
      </c>
      <c r="D13" s="46">
        <f t="shared" si="1"/>
        <v>34</v>
      </c>
      <c r="E13" s="31"/>
      <c r="F13" s="31">
        <f>11+12+10</f>
        <v>33</v>
      </c>
      <c r="G13" s="31">
        <f t="shared" si="2"/>
        <v>1</v>
      </c>
      <c r="H13" s="31">
        <f t="shared" si="3"/>
        <v>1089000</v>
      </c>
      <c r="I13" s="31"/>
      <c r="J13" s="31">
        <f t="shared" si="0"/>
        <v>1089000</v>
      </c>
      <c r="K13" s="31"/>
      <c r="L13" s="31">
        <v>32</v>
      </c>
      <c r="M13" s="31">
        <v>2</v>
      </c>
      <c r="N13" s="31"/>
      <c r="O13" s="31"/>
      <c r="P13" s="31">
        <f t="shared" si="4"/>
        <v>34</v>
      </c>
      <c r="Q13" s="42"/>
    </row>
    <row r="14" spans="1:20" s="32" customFormat="1" ht="18.75" customHeight="1" x14ac:dyDescent="0.2">
      <c r="A14" s="30">
        <v>5</v>
      </c>
      <c r="B14" s="51" t="s">
        <v>47</v>
      </c>
      <c r="C14" s="51" t="s">
        <v>64</v>
      </c>
      <c r="D14" s="46">
        <f t="shared" si="1"/>
        <v>40</v>
      </c>
      <c r="E14" s="31"/>
      <c r="F14" s="31">
        <f>6+6</f>
        <v>12</v>
      </c>
      <c r="G14" s="31">
        <f t="shared" si="2"/>
        <v>28</v>
      </c>
      <c r="H14" s="31">
        <f t="shared" si="3"/>
        <v>396000</v>
      </c>
      <c r="I14" s="31"/>
      <c r="J14" s="31">
        <f t="shared" si="0"/>
        <v>396000</v>
      </c>
      <c r="K14" s="31"/>
      <c r="L14" s="31">
        <v>38</v>
      </c>
      <c r="M14" s="31">
        <v>2</v>
      </c>
      <c r="N14" s="31"/>
      <c r="O14" s="31"/>
      <c r="P14" s="31">
        <f t="shared" si="4"/>
        <v>40</v>
      </c>
      <c r="Q14" s="39"/>
    </row>
    <row r="15" spans="1:20" s="32" customFormat="1" ht="18.75" customHeight="1" x14ac:dyDescent="0.2">
      <c r="A15" s="30">
        <v>6</v>
      </c>
      <c r="B15" s="51" t="s">
        <v>9</v>
      </c>
      <c r="C15" s="51" t="s">
        <v>65</v>
      </c>
      <c r="D15" s="46">
        <f t="shared" si="1"/>
        <v>32</v>
      </c>
      <c r="E15" s="31"/>
      <c r="F15" s="31">
        <v>18</v>
      </c>
      <c r="G15" s="31">
        <f t="shared" si="2"/>
        <v>14</v>
      </c>
      <c r="H15" s="31">
        <f t="shared" si="3"/>
        <v>594000</v>
      </c>
      <c r="I15" s="31"/>
      <c r="J15" s="31">
        <f t="shared" si="0"/>
        <v>594000</v>
      </c>
      <c r="K15" s="31"/>
      <c r="L15" s="31">
        <v>30</v>
      </c>
      <c r="M15" s="31">
        <v>2</v>
      </c>
      <c r="N15" s="31"/>
      <c r="O15" s="31"/>
      <c r="P15" s="31">
        <f t="shared" si="4"/>
        <v>32</v>
      </c>
      <c r="Q15" s="39"/>
    </row>
    <row r="16" spans="1:20" s="32" customFormat="1" ht="18.75" customHeight="1" x14ac:dyDescent="0.2">
      <c r="A16" s="30">
        <v>7</v>
      </c>
      <c r="B16" s="51" t="s">
        <v>52</v>
      </c>
      <c r="C16" s="51" t="s">
        <v>66</v>
      </c>
      <c r="D16" s="46">
        <f t="shared" si="1"/>
        <v>21</v>
      </c>
      <c r="E16" s="31"/>
      <c r="F16" s="31">
        <v>17</v>
      </c>
      <c r="G16" s="31">
        <f t="shared" si="2"/>
        <v>4</v>
      </c>
      <c r="H16" s="31">
        <f t="shared" si="3"/>
        <v>561000</v>
      </c>
      <c r="I16" s="31"/>
      <c r="J16" s="31">
        <f t="shared" si="0"/>
        <v>561000</v>
      </c>
      <c r="K16" s="31"/>
      <c r="L16" s="31">
        <v>20</v>
      </c>
      <c r="M16" s="31">
        <v>1</v>
      </c>
      <c r="N16" s="31"/>
      <c r="O16" s="31"/>
      <c r="P16" s="31">
        <f t="shared" si="4"/>
        <v>21</v>
      </c>
      <c r="Q16" s="39"/>
    </row>
    <row r="17" spans="1:18" s="32" customFormat="1" ht="18.75" customHeight="1" x14ac:dyDescent="0.2">
      <c r="A17" s="30">
        <v>8</v>
      </c>
      <c r="B17" s="51" t="s">
        <v>50</v>
      </c>
      <c r="C17" s="51" t="s">
        <v>67</v>
      </c>
      <c r="D17" s="46">
        <f t="shared" si="1"/>
        <v>19</v>
      </c>
      <c r="E17" s="31"/>
      <c r="F17" s="31">
        <f>7+7</f>
        <v>14</v>
      </c>
      <c r="G17" s="31">
        <f t="shared" si="2"/>
        <v>5</v>
      </c>
      <c r="H17" s="31">
        <f t="shared" si="3"/>
        <v>462000</v>
      </c>
      <c r="I17" s="31"/>
      <c r="J17" s="31">
        <f t="shared" si="0"/>
        <v>462000</v>
      </c>
      <c r="K17" s="31"/>
      <c r="L17" s="31">
        <v>18</v>
      </c>
      <c r="M17" s="31">
        <v>1</v>
      </c>
      <c r="N17" s="31"/>
      <c r="O17" s="31"/>
      <c r="P17" s="31">
        <f t="shared" si="4"/>
        <v>19</v>
      </c>
      <c r="Q17" s="39"/>
    </row>
    <row r="18" spans="1:18" s="32" customFormat="1" ht="18.75" customHeight="1" x14ac:dyDescent="0.2">
      <c r="A18" s="30">
        <v>9</v>
      </c>
      <c r="B18" s="51" t="s">
        <v>68</v>
      </c>
      <c r="C18" s="51" t="s">
        <v>69</v>
      </c>
      <c r="D18" s="46">
        <f t="shared" si="1"/>
        <v>18</v>
      </c>
      <c r="E18" s="31"/>
      <c r="F18" s="31">
        <f>7+8+8</f>
        <v>23</v>
      </c>
      <c r="G18" s="31">
        <f t="shared" si="2"/>
        <v>-5</v>
      </c>
      <c r="H18" s="31">
        <f t="shared" si="3"/>
        <v>594000</v>
      </c>
      <c r="I18" s="31">
        <f>G18*(-33000)</f>
        <v>165000</v>
      </c>
      <c r="J18" s="31">
        <f t="shared" si="0"/>
        <v>759000</v>
      </c>
      <c r="K18" s="31"/>
      <c r="L18" s="31">
        <v>14</v>
      </c>
      <c r="M18" s="31">
        <v>4</v>
      </c>
      <c r="N18" s="31"/>
      <c r="O18" s="31"/>
      <c r="P18" s="31">
        <f t="shared" si="4"/>
        <v>18</v>
      </c>
      <c r="Q18" s="39"/>
    </row>
    <row r="19" spans="1:18" s="32" customFormat="1" ht="18.75" hidden="1" customHeight="1" x14ac:dyDescent="0.2">
      <c r="A19" s="30">
        <v>10</v>
      </c>
      <c r="B19" s="51" t="s">
        <v>14</v>
      </c>
      <c r="C19" s="51" t="s">
        <v>70</v>
      </c>
      <c r="D19" s="46">
        <f t="shared" si="1"/>
        <v>0</v>
      </c>
      <c r="E19" s="31"/>
      <c r="F19" s="31"/>
      <c r="G19" s="31">
        <f t="shared" si="2"/>
        <v>0</v>
      </c>
      <c r="H19" s="31">
        <f t="shared" si="3"/>
        <v>0</v>
      </c>
      <c r="I19" s="31"/>
      <c r="J19" s="31">
        <f t="shared" si="0"/>
        <v>0</v>
      </c>
      <c r="K19" s="31"/>
      <c r="L19" s="31"/>
      <c r="M19" s="31"/>
      <c r="N19" s="31"/>
      <c r="O19" s="31"/>
      <c r="P19" s="31">
        <f t="shared" si="4"/>
        <v>0</v>
      </c>
      <c r="Q19" s="39"/>
    </row>
    <row r="20" spans="1:18" s="32" customFormat="1" ht="18.75" hidden="1" customHeight="1" x14ac:dyDescent="0.2">
      <c r="A20" s="30">
        <v>11</v>
      </c>
      <c r="B20" s="51" t="s">
        <v>12</v>
      </c>
      <c r="C20" s="51" t="s">
        <v>71</v>
      </c>
      <c r="D20" s="46">
        <f t="shared" si="1"/>
        <v>0</v>
      </c>
      <c r="E20" s="31"/>
      <c r="F20" s="31"/>
      <c r="G20" s="31">
        <f t="shared" si="2"/>
        <v>0</v>
      </c>
      <c r="H20" s="31">
        <f t="shared" si="3"/>
        <v>0</v>
      </c>
      <c r="I20" s="31"/>
      <c r="J20" s="31">
        <f t="shared" si="0"/>
        <v>0</v>
      </c>
      <c r="K20" s="31"/>
      <c r="L20" s="31"/>
      <c r="M20" s="31"/>
      <c r="N20" s="31"/>
      <c r="O20" s="31"/>
      <c r="P20" s="31">
        <f t="shared" si="4"/>
        <v>0</v>
      </c>
      <c r="Q20" s="39"/>
    </row>
    <row r="21" spans="1:18" s="32" customFormat="1" ht="18.75" customHeight="1" x14ac:dyDescent="0.2">
      <c r="A21" s="30">
        <v>10</v>
      </c>
      <c r="B21" s="51" t="s">
        <v>13</v>
      </c>
      <c r="C21" s="51" t="s">
        <v>72</v>
      </c>
      <c r="D21" s="46">
        <f t="shared" si="1"/>
        <v>9</v>
      </c>
      <c r="E21" s="31"/>
      <c r="F21" s="31">
        <v>13</v>
      </c>
      <c r="G21" s="31">
        <f t="shared" si="2"/>
        <v>-4</v>
      </c>
      <c r="H21" s="31">
        <f t="shared" si="3"/>
        <v>297000</v>
      </c>
      <c r="I21" s="31">
        <f>G21*(-33000)</f>
        <v>132000</v>
      </c>
      <c r="J21" s="31">
        <f t="shared" si="0"/>
        <v>429000</v>
      </c>
      <c r="K21" s="31"/>
      <c r="L21" s="31">
        <v>6</v>
      </c>
      <c r="M21" s="31">
        <v>3</v>
      </c>
      <c r="N21" s="31"/>
      <c r="O21" s="31"/>
      <c r="P21" s="31">
        <f t="shared" si="4"/>
        <v>9</v>
      </c>
      <c r="Q21" s="39"/>
    </row>
    <row r="22" spans="1:18" s="32" customFormat="1" ht="18.75" customHeight="1" x14ac:dyDescent="0.2">
      <c r="A22" s="50">
        <v>11</v>
      </c>
      <c r="B22" s="51" t="s">
        <v>10</v>
      </c>
      <c r="C22" s="51" t="s">
        <v>73</v>
      </c>
      <c r="D22" s="46">
        <f t="shared" si="1"/>
        <v>9</v>
      </c>
      <c r="E22" s="31"/>
      <c r="F22" s="31">
        <v>5</v>
      </c>
      <c r="G22" s="31">
        <f t="shared" si="2"/>
        <v>4</v>
      </c>
      <c r="H22" s="31">
        <f t="shared" si="3"/>
        <v>165000</v>
      </c>
      <c r="I22" s="31"/>
      <c r="J22" s="31">
        <f t="shared" si="0"/>
        <v>165000</v>
      </c>
      <c r="K22" s="31"/>
      <c r="L22" s="31">
        <v>9</v>
      </c>
      <c r="M22" s="31"/>
      <c r="N22" s="31"/>
      <c r="O22" s="31"/>
      <c r="P22" s="31">
        <f t="shared" si="4"/>
        <v>9</v>
      </c>
      <c r="Q22" s="39"/>
      <c r="R22" s="32" t="s">
        <v>94</v>
      </c>
    </row>
    <row r="23" spans="1:18" s="32" customFormat="1" ht="18.75" customHeight="1" x14ac:dyDescent="0.2">
      <c r="A23" s="50">
        <v>12</v>
      </c>
      <c r="B23" s="51" t="s">
        <v>55</v>
      </c>
      <c r="C23" s="51" t="s">
        <v>74</v>
      </c>
      <c r="D23" s="46">
        <f t="shared" si="1"/>
        <v>3</v>
      </c>
      <c r="E23" s="31"/>
      <c r="F23" s="31">
        <v>3</v>
      </c>
      <c r="G23" s="31">
        <f t="shared" si="2"/>
        <v>0</v>
      </c>
      <c r="H23" s="31">
        <f t="shared" si="3"/>
        <v>99000</v>
      </c>
      <c r="I23" s="31"/>
      <c r="J23" s="31">
        <f t="shared" si="0"/>
        <v>99000</v>
      </c>
      <c r="K23" s="31"/>
      <c r="L23" s="31"/>
      <c r="M23" s="31"/>
      <c r="N23" s="31">
        <v>3</v>
      </c>
      <c r="O23" s="31"/>
      <c r="P23" s="31">
        <f t="shared" si="4"/>
        <v>3</v>
      </c>
      <c r="Q23" s="39"/>
    </row>
    <row r="24" spans="1:18" s="32" customFormat="1" ht="18.75" customHeight="1" x14ac:dyDescent="0.2">
      <c r="A24" s="50">
        <v>13</v>
      </c>
      <c r="B24" s="51" t="s">
        <v>44</v>
      </c>
      <c r="C24" s="51" t="s">
        <v>75</v>
      </c>
      <c r="D24" s="46">
        <f t="shared" si="1"/>
        <v>7</v>
      </c>
      <c r="E24" s="31"/>
      <c r="F24" s="31">
        <v>5</v>
      </c>
      <c r="G24" s="31">
        <f t="shared" si="2"/>
        <v>2</v>
      </c>
      <c r="H24" s="31">
        <f t="shared" si="3"/>
        <v>165000</v>
      </c>
      <c r="I24" s="31"/>
      <c r="J24" s="31">
        <f t="shared" si="0"/>
        <v>165000</v>
      </c>
      <c r="K24" s="31"/>
      <c r="L24" s="31">
        <v>6</v>
      </c>
      <c r="M24" s="31">
        <v>1</v>
      </c>
      <c r="N24" s="31"/>
      <c r="O24" s="31"/>
      <c r="P24" s="31">
        <f t="shared" si="4"/>
        <v>7</v>
      </c>
      <c r="Q24" s="39"/>
    </row>
    <row r="25" spans="1:18" s="32" customFormat="1" ht="51" customHeight="1" x14ac:dyDescent="0.2">
      <c r="A25" s="50">
        <v>14</v>
      </c>
      <c r="B25" s="52" t="s">
        <v>76</v>
      </c>
      <c r="C25" s="51" t="s">
        <v>77</v>
      </c>
      <c r="D25" s="46">
        <f t="shared" si="1"/>
        <v>44</v>
      </c>
      <c r="E25" s="31">
        <v>12</v>
      </c>
      <c r="F25" s="31">
        <f>15+9+14+7+9+10</f>
        <v>64</v>
      </c>
      <c r="G25" s="31">
        <f>D25-F25+15</f>
        <v>-5</v>
      </c>
      <c r="H25" s="31">
        <f t="shared" si="3"/>
        <v>2969274</v>
      </c>
      <c r="I25" s="31"/>
      <c r="J25" s="31">
        <f>F25*33000+E25*64945*1.1</f>
        <v>2969274</v>
      </c>
      <c r="K25" s="31"/>
      <c r="L25" s="31">
        <v>23</v>
      </c>
      <c r="M25" s="31">
        <v>22</v>
      </c>
      <c r="N25" s="31"/>
      <c r="O25" s="31">
        <v>1</v>
      </c>
      <c r="P25" s="31">
        <f t="shared" si="4"/>
        <v>44</v>
      </c>
      <c r="Q25" s="40" t="s">
        <v>98</v>
      </c>
    </row>
    <row r="26" spans="1:18" s="32" customFormat="1" ht="18.75" customHeight="1" x14ac:dyDescent="0.2">
      <c r="A26" s="50">
        <v>15</v>
      </c>
      <c r="B26" s="51" t="s">
        <v>48</v>
      </c>
      <c r="C26" s="51" t="s">
        <v>78</v>
      </c>
      <c r="D26" s="46">
        <f t="shared" si="1"/>
        <v>4</v>
      </c>
      <c r="E26" s="31"/>
      <c r="F26" s="31">
        <v>4</v>
      </c>
      <c r="G26" s="31">
        <f t="shared" si="2"/>
        <v>0</v>
      </c>
      <c r="H26" s="31">
        <f t="shared" si="3"/>
        <v>132000</v>
      </c>
      <c r="I26" s="31"/>
      <c r="J26" s="31">
        <f>F26*33000</f>
        <v>132000</v>
      </c>
      <c r="K26" s="31" t="s">
        <v>58</v>
      </c>
      <c r="L26" s="31">
        <v>3</v>
      </c>
      <c r="M26" s="31">
        <v>1</v>
      </c>
      <c r="N26" s="31"/>
      <c r="O26" s="31"/>
      <c r="P26" s="31">
        <f t="shared" si="4"/>
        <v>4</v>
      </c>
      <c r="Q26" s="39" t="s">
        <v>95</v>
      </c>
      <c r="R26" s="32" t="s">
        <v>94</v>
      </c>
    </row>
    <row r="27" spans="1:18" s="32" customFormat="1" ht="19.5" customHeight="1" x14ac:dyDescent="0.2">
      <c r="A27" s="50">
        <v>16</v>
      </c>
      <c r="B27" s="51" t="s">
        <v>79</v>
      </c>
      <c r="C27" s="51" t="s">
        <v>80</v>
      </c>
      <c r="D27" s="46">
        <f t="shared" si="1"/>
        <v>28</v>
      </c>
      <c r="E27" s="31"/>
      <c r="F27" s="31">
        <v>31</v>
      </c>
      <c r="G27" s="31">
        <f t="shared" si="2"/>
        <v>-3</v>
      </c>
      <c r="H27" s="31">
        <f t="shared" si="3"/>
        <v>924000</v>
      </c>
      <c r="I27" s="31">
        <f>G27*(-33000)</f>
        <v>99000</v>
      </c>
      <c r="J27" s="31">
        <f>F27*33000</f>
        <v>1023000</v>
      </c>
      <c r="K27" s="31"/>
      <c r="L27" s="31">
        <v>15</v>
      </c>
      <c r="M27" s="31">
        <v>13</v>
      </c>
      <c r="N27" s="31"/>
      <c r="O27" s="31"/>
      <c r="P27" s="31">
        <f t="shared" si="4"/>
        <v>28</v>
      </c>
      <c r="Q27" s="41"/>
    </row>
    <row r="28" spans="1:18" s="32" customFormat="1" ht="39.75" customHeight="1" x14ac:dyDescent="0.2">
      <c r="A28" s="50">
        <v>17</v>
      </c>
      <c r="B28" s="51" t="s">
        <v>42</v>
      </c>
      <c r="C28" s="51" t="s">
        <v>81</v>
      </c>
      <c r="D28" s="46">
        <f t="shared" si="1"/>
        <v>10</v>
      </c>
      <c r="E28" s="31"/>
      <c r="F28" s="31">
        <v>10</v>
      </c>
      <c r="G28" s="31">
        <f t="shared" si="2"/>
        <v>0</v>
      </c>
      <c r="H28" s="31">
        <f t="shared" si="3"/>
        <v>330000</v>
      </c>
      <c r="I28" s="31"/>
      <c r="J28" s="31">
        <f>F28*33000</f>
        <v>330000</v>
      </c>
      <c r="K28" s="31"/>
      <c r="L28" s="31">
        <v>9</v>
      </c>
      <c r="M28" s="31">
        <v>1</v>
      </c>
      <c r="N28" s="31"/>
      <c r="O28" s="31"/>
      <c r="P28" s="31">
        <f t="shared" si="4"/>
        <v>10</v>
      </c>
      <c r="Q28" s="42"/>
    </row>
    <row r="29" spans="1:18" s="32" customFormat="1" ht="18.75" customHeight="1" x14ac:dyDescent="0.2">
      <c r="A29" s="50">
        <v>18</v>
      </c>
      <c r="B29" s="51" t="s">
        <v>45</v>
      </c>
      <c r="C29" s="51" t="s">
        <v>82</v>
      </c>
      <c r="D29" s="46">
        <f t="shared" si="1"/>
        <v>4</v>
      </c>
      <c r="E29" s="31"/>
      <c r="F29" s="31">
        <v>4</v>
      </c>
      <c r="G29" s="31">
        <f t="shared" si="2"/>
        <v>0</v>
      </c>
      <c r="H29" s="31">
        <f t="shared" si="3"/>
        <v>132000</v>
      </c>
      <c r="I29" s="31"/>
      <c r="J29" s="31">
        <f>F29*33000</f>
        <v>132000</v>
      </c>
      <c r="K29" s="31"/>
      <c r="L29" s="31">
        <v>1</v>
      </c>
      <c r="M29" s="31">
        <v>3</v>
      </c>
      <c r="N29" s="31"/>
      <c r="O29" s="31"/>
      <c r="P29" s="31">
        <f t="shared" si="4"/>
        <v>4</v>
      </c>
      <c r="Q29" s="39"/>
      <c r="R29" s="32" t="s">
        <v>94</v>
      </c>
    </row>
    <row r="30" spans="1:18" s="32" customFormat="1" ht="18.75" customHeight="1" x14ac:dyDescent="0.2">
      <c r="A30" s="50">
        <v>19</v>
      </c>
      <c r="B30" s="51" t="s">
        <v>15</v>
      </c>
      <c r="C30" s="51" t="s">
        <v>83</v>
      </c>
      <c r="D30" s="46">
        <f t="shared" si="1"/>
        <v>8</v>
      </c>
      <c r="E30" s="31"/>
      <c r="F30" s="31">
        <v>6</v>
      </c>
      <c r="G30" s="31">
        <f t="shared" si="2"/>
        <v>2</v>
      </c>
      <c r="H30" s="31">
        <f t="shared" si="3"/>
        <v>198000</v>
      </c>
      <c r="I30" s="31"/>
      <c r="J30" s="31">
        <f>F30*33000</f>
        <v>198000</v>
      </c>
      <c r="K30" s="31"/>
      <c r="L30" s="31">
        <v>8</v>
      </c>
      <c r="M30" s="31">
        <v>1</v>
      </c>
      <c r="N30" s="31"/>
      <c r="O30" s="31">
        <v>1</v>
      </c>
      <c r="P30" s="31">
        <f t="shared" si="4"/>
        <v>8</v>
      </c>
      <c r="Q30" s="39"/>
      <c r="R30" s="32" t="s">
        <v>94</v>
      </c>
    </row>
    <row r="31" spans="1:18" s="38" customFormat="1" ht="24" customHeight="1" x14ac:dyDescent="0.2">
      <c r="A31" s="106" t="s">
        <v>37</v>
      </c>
      <c r="B31" s="106"/>
      <c r="C31" s="49"/>
      <c r="D31" s="9">
        <f t="shared" ref="D31" si="5">SUM(D10:D30)</f>
        <v>336</v>
      </c>
      <c r="E31" s="44">
        <f>SUM(E10:E30)</f>
        <v>12</v>
      </c>
      <c r="F31" s="36">
        <f t="shared" ref="F31" si="6">SUM(F10:F30)</f>
        <v>291</v>
      </c>
      <c r="G31" s="43">
        <f>SUM(G11:G30)</f>
        <v>48</v>
      </c>
      <c r="H31" s="43">
        <f>SUM(H10:H30)</f>
        <v>10064274</v>
      </c>
      <c r="I31" s="43">
        <f>SUM(I10:I30)</f>
        <v>396000</v>
      </c>
      <c r="J31" s="37">
        <f>SUM(J10:J30)</f>
        <v>10460274</v>
      </c>
      <c r="K31" s="36">
        <f t="shared" ref="K31" si="7">SUM(K10:K30)</f>
        <v>28</v>
      </c>
      <c r="L31" s="44">
        <f>SUM(L10:L30)</f>
        <v>276</v>
      </c>
      <c r="M31" s="44">
        <f t="shared" ref="M31:O31" si="8">SUM(M10:M30)</f>
        <v>59</v>
      </c>
      <c r="N31" s="44">
        <f t="shared" si="8"/>
        <v>3</v>
      </c>
      <c r="O31" s="44">
        <f t="shared" si="8"/>
        <v>2</v>
      </c>
      <c r="P31" s="53">
        <f t="shared" si="4"/>
        <v>336</v>
      </c>
      <c r="Q31" s="45"/>
    </row>
    <row r="32" spans="1:18" s="16" customFormat="1" ht="21" customHeight="1" x14ac:dyDescent="0.2">
      <c r="A32" s="107" t="s">
        <v>99</v>
      </c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</row>
    <row r="33" spans="1:17" ht="19.5" customHeight="1" x14ac:dyDescent="0.25">
      <c r="D33" s="55"/>
      <c r="E33" s="55"/>
      <c r="F33" s="55"/>
      <c r="G33" s="55"/>
      <c r="H33" s="55"/>
      <c r="I33" s="55"/>
      <c r="J33" s="104" t="s">
        <v>93</v>
      </c>
      <c r="K33" s="104"/>
      <c r="L33" s="104"/>
      <c r="M33" s="104"/>
      <c r="N33" s="104"/>
      <c r="O33" s="104"/>
      <c r="P33" s="104"/>
      <c r="Q33" s="104"/>
    </row>
    <row r="34" spans="1:17" s="6" customFormat="1" ht="18.75" customHeight="1" x14ac:dyDescent="0.25">
      <c r="A34" s="108" t="s">
        <v>5</v>
      </c>
      <c r="B34" s="108"/>
      <c r="C34" s="102" t="s">
        <v>92</v>
      </c>
      <c r="D34" s="102"/>
      <c r="E34" s="102"/>
      <c r="F34" s="102"/>
      <c r="G34" s="102"/>
      <c r="H34" s="102"/>
      <c r="I34" s="102"/>
      <c r="J34" s="102"/>
      <c r="K34" s="10"/>
      <c r="L34" s="10"/>
      <c r="M34" s="10"/>
      <c r="N34" s="10"/>
      <c r="O34" s="10"/>
      <c r="P34" s="10"/>
      <c r="Q34" s="27" t="s">
        <v>34</v>
      </c>
    </row>
    <row r="35" spans="1:17" x14ac:dyDescent="0.25">
      <c r="C35" s="54"/>
    </row>
    <row r="40" spans="1:17" x14ac:dyDescent="0.25">
      <c r="A40" s="105" t="s">
        <v>6</v>
      </c>
      <c r="B40" s="105"/>
      <c r="C40" s="103" t="s">
        <v>35</v>
      </c>
      <c r="D40" s="103"/>
      <c r="E40" s="103"/>
      <c r="F40" s="103"/>
      <c r="G40" s="103"/>
      <c r="H40" s="103"/>
      <c r="I40" s="103"/>
      <c r="J40" s="103"/>
      <c r="Q40" s="29" t="s">
        <v>40</v>
      </c>
    </row>
  </sheetData>
  <mergeCells count="20">
    <mergeCell ref="C34:J34"/>
    <mergeCell ref="C40:J40"/>
    <mergeCell ref="J33:Q33"/>
    <mergeCell ref="A40:B40"/>
    <mergeCell ref="A31:B31"/>
    <mergeCell ref="A32:Q32"/>
    <mergeCell ref="A34:B34"/>
    <mergeCell ref="B8:B9"/>
    <mergeCell ref="A8:A9"/>
    <mergeCell ref="C8:C9"/>
    <mergeCell ref="Q8:Q9"/>
    <mergeCell ref="K8:K9"/>
    <mergeCell ref="E8:F8"/>
    <mergeCell ref="H8:J8"/>
    <mergeCell ref="D8:D9"/>
    <mergeCell ref="A4:B4"/>
    <mergeCell ref="A5:Q5"/>
    <mergeCell ref="A6:Q6"/>
    <mergeCell ref="H1:Q1"/>
    <mergeCell ref="H2:Q2"/>
  </mergeCells>
  <pageMargins left="0.49" right="0.15625" top="0.56000000000000005" bottom="0.56000000000000005" header="0.5" footer="0.2"/>
  <pageSetup paperSize="9" orientation="landscape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4" workbookViewId="0">
      <selection activeCell="M27" sqref="M27"/>
    </sheetView>
  </sheetViews>
  <sheetFormatPr defaultRowHeight="15.75" x14ac:dyDescent="0.25"/>
  <cols>
    <col min="1" max="1" width="6.42578125" style="66" customWidth="1"/>
    <col min="2" max="2" width="29.140625" style="86" customWidth="1"/>
    <col min="3" max="3" width="11.28515625" style="87" customWidth="1"/>
    <col min="4" max="4" width="10.42578125" style="87" customWidth="1"/>
    <col min="5" max="5" width="19.28515625" style="86" hidden="1" customWidth="1"/>
    <col min="6" max="7" width="12.28515625" style="87" customWidth="1"/>
    <col min="8" max="8" width="12.28515625" style="87" hidden="1" customWidth="1"/>
    <col min="9" max="9" width="11.42578125" style="88" customWidth="1"/>
    <col min="10" max="10" width="16.42578125" style="88" hidden="1" customWidth="1"/>
    <col min="11" max="11" width="35.140625" style="89" customWidth="1"/>
    <col min="12" max="16384" width="9.140625" style="61"/>
  </cols>
  <sheetData>
    <row r="1" spans="1:18" hidden="1" x14ac:dyDescent="0.25">
      <c r="A1" s="120" t="s">
        <v>0</v>
      </c>
      <c r="B1" s="120"/>
      <c r="C1" s="57"/>
      <c r="D1" s="57"/>
      <c r="E1" s="58"/>
      <c r="F1" s="57"/>
      <c r="G1" s="57"/>
      <c r="H1" s="57"/>
      <c r="I1" s="121" t="s">
        <v>1</v>
      </c>
      <c r="J1" s="121"/>
      <c r="K1" s="121"/>
      <c r="L1" s="59"/>
      <c r="M1" s="59"/>
      <c r="N1" s="59"/>
      <c r="O1" s="59"/>
      <c r="P1" s="60"/>
      <c r="Q1" s="60"/>
      <c r="R1" s="60"/>
    </row>
    <row r="2" spans="1:18" hidden="1" x14ac:dyDescent="0.25">
      <c r="A2" s="120" t="s">
        <v>2</v>
      </c>
      <c r="B2" s="120"/>
      <c r="C2" s="57"/>
      <c r="D2" s="57"/>
      <c r="E2" s="58"/>
      <c r="F2" s="57"/>
      <c r="G2" s="57"/>
      <c r="H2" s="57"/>
      <c r="I2" s="121" t="s">
        <v>8</v>
      </c>
      <c r="J2" s="121"/>
      <c r="K2" s="121"/>
      <c r="L2" s="59"/>
      <c r="M2" s="59"/>
      <c r="N2" s="59"/>
      <c r="O2" s="59"/>
      <c r="P2" s="60"/>
      <c r="Q2" s="60"/>
      <c r="R2" s="60"/>
    </row>
    <row r="3" spans="1:18" hidden="1" x14ac:dyDescent="0.25">
      <c r="A3" s="122" t="s">
        <v>3</v>
      </c>
      <c r="B3" s="122"/>
      <c r="C3" s="62"/>
      <c r="D3" s="62"/>
      <c r="E3" s="63"/>
      <c r="F3" s="62"/>
      <c r="G3" s="62"/>
      <c r="H3" s="62"/>
      <c r="I3" s="59"/>
      <c r="J3" s="59"/>
      <c r="K3" s="64"/>
      <c r="L3" s="59"/>
      <c r="M3" s="59"/>
      <c r="N3" s="65"/>
      <c r="O3" s="59"/>
      <c r="P3" s="60"/>
      <c r="Q3" s="60"/>
      <c r="R3" s="60"/>
    </row>
    <row r="4" spans="1:18" ht="55.5" customHeight="1" x14ac:dyDescent="0.3">
      <c r="B4" s="119" t="s">
        <v>97</v>
      </c>
      <c r="C4" s="119"/>
      <c r="D4" s="119"/>
      <c r="E4" s="119"/>
      <c r="F4" s="119"/>
      <c r="G4" s="119"/>
      <c r="H4" s="119"/>
      <c r="I4" s="119"/>
      <c r="J4" s="119"/>
      <c r="K4" s="119"/>
      <c r="L4" s="67"/>
      <c r="M4" s="67"/>
      <c r="N4" s="67"/>
    </row>
    <row r="5" spans="1:18" s="72" customFormat="1" ht="82.5" customHeight="1" x14ac:dyDescent="0.2">
      <c r="A5" s="68" t="s">
        <v>4</v>
      </c>
      <c r="B5" s="68" t="s">
        <v>18</v>
      </c>
      <c r="C5" s="68" t="s">
        <v>27</v>
      </c>
      <c r="D5" s="69" t="s">
        <v>49</v>
      </c>
      <c r="E5" s="68" t="s">
        <v>28</v>
      </c>
      <c r="F5" s="69" t="s">
        <v>29</v>
      </c>
      <c r="G5" s="69" t="s">
        <v>30</v>
      </c>
      <c r="H5" s="69" t="s">
        <v>30</v>
      </c>
      <c r="I5" s="70" t="s">
        <v>31</v>
      </c>
      <c r="J5" s="70" t="s">
        <v>32</v>
      </c>
      <c r="K5" s="71" t="s">
        <v>33</v>
      </c>
    </row>
    <row r="6" spans="1:18" s="78" customFormat="1" ht="36.75" customHeight="1" x14ac:dyDescent="0.2">
      <c r="A6" s="73">
        <v>1</v>
      </c>
      <c r="B6" s="74" t="s">
        <v>68</v>
      </c>
      <c r="C6" s="73" t="s">
        <v>69</v>
      </c>
      <c r="D6" s="75">
        <v>18</v>
      </c>
      <c r="E6" s="76"/>
      <c r="F6" s="76">
        <v>23</v>
      </c>
      <c r="G6" s="76">
        <f>F6-D6</f>
        <v>5</v>
      </c>
      <c r="H6" s="76">
        <v>627000</v>
      </c>
      <c r="I6" s="76">
        <v>165000</v>
      </c>
      <c r="J6" s="76">
        <v>792000</v>
      </c>
      <c r="K6" s="77"/>
    </row>
    <row r="7" spans="1:18" s="78" customFormat="1" ht="28.5" customHeight="1" x14ac:dyDescent="0.2">
      <c r="A7" s="73">
        <v>2</v>
      </c>
      <c r="B7" s="74" t="s">
        <v>13</v>
      </c>
      <c r="C7" s="73" t="s">
        <v>72</v>
      </c>
      <c r="D7" s="75">
        <v>9</v>
      </c>
      <c r="E7" s="76"/>
      <c r="F7" s="76">
        <v>13</v>
      </c>
      <c r="G7" s="76">
        <f t="shared" ref="G7" si="0">F7-D7</f>
        <v>4</v>
      </c>
      <c r="H7" s="76">
        <v>297000</v>
      </c>
      <c r="I7" s="76">
        <v>132000</v>
      </c>
      <c r="J7" s="76">
        <v>429000</v>
      </c>
      <c r="K7" s="77"/>
    </row>
    <row r="8" spans="1:18" s="78" customFormat="1" ht="28.5" customHeight="1" x14ac:dyDescent="0.2">
      <c r="A8" s="73">
        <v>3</v>
      </c>
      <c r="B8" s="74" t="s">
        <v>79</v>
      </c>
      <c r="C8" s="73" t="s">
        <v>80</v>
      </c>
      <c r="D8" s="75">
        <v>28</v>
      </c>
      <c r="E8" s="76"/>
      <c r="F8" s="76">
        <v>31</v>
      </c>
      <c r="G8" s="76">
        <f>F8-D8</f>
        <v>3</v>
      </c>
      <c r="H8" s="76"/>
      <c r="I8" s="76">
        <f>G8*33000</f>
        <v>99000</v>
      </c>
      <c r="J8" s="76"/>
      <c r="K8" s="77"/>
    </row>
    <row r="9" spans="1:18" ht="27.75" customHeight="1" x14ac:dyDescent="0.2">
      <c r="A9" s="111"/>
      <c r="B9" s="112"/>
      <c r="C9" s="112"/>
      <c r="D9" s="112"/>
      <c r="E9" s="112"/>
      <c r="F9" s="112"/>
      <c r="G9" s="112"/>
      <c r="H9" s="112"/>
      <c r="I9" s="79">
        <f>SUM(I6:I8)</f>
        <v>396000</v>
      </c>
      <c r="J9" s="79"/>
      <c r="K9" s="80"/>
    </row>
    <row r="10" spans="1:18" ht="27.75" customHeight="1" x14ac:dyDescent="0.2">
      <c r="A10" s="113" t="s">
        <v>96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5"/>
    </row>
    <row r="11" spans="1:18" s="78" customFormat="1" ht="21" hidden="1" customHeight="1" x14ac:dyDescent="0.2">
      <c r="A11" s="81"/>
      <c r="B11" s="82"/>
      <c r="C11" s="83"/>
      <c r="D11" s="83"/>
      <c r="E11" s="82"/>
      <c r="F11" s="83"/>
      <c r="G11" s="83"/>
      <c r="H11" s="83"/>
      <c r="I11" s="84"/>
      <c r="J11" s="116" t="s">
        <v>19</v>
      </c>
      <c r="K11" s="116"/>
    </row>
    <row r="12" spans="1:18" s="85" customFormat="1" hidden="1" x14ac:dyDescent="0.25">
      <c r="A12" s="117" t="s">
        <v>5</v>
      </c>
      <c r="B12" s="117"/>
      <c r="C12" s="117"/>
      <c r="D12" s="117" t="s">
        <v>91</v>
      </c>
      <c r="E12" s="117"/>
      <c r="F12" s="117"/>
      <c r="G12" s="117"/>
      <c r="H12" s="117"/>
      <c r="I12" s="117"/>
      <c r="J12" s="118" t="s">
        <v>34</v>
      </c>
      <c r="K12" s="118"/>
    </row>
    <row r="13" spans="1:18" hidden="1" x14ac:dyDescent="0.25"/>
    <row r="14" spans="1:18" hidden="1" x14ac:dyDescent="0.25"/>
    <row r="15" spans="1:18" hidden="1" x14ac:dyDescent="0.25"/>
    <row r="16" spans="1:18" hidden="1" x14ac:dyDescent="0.25"/>
    <row r="17" spans="1:11" hidden="1" x14ac:dyDescent="0.25"/>
    <row r="18" spans="1:11" s="86" customFormat="1" hidden="1" x14ac:dyDescent="0.25">
      <c r="A18" s="109" t="s">
        <v>6</v>
      </c>
      <c r="B18" s="109"/>
      <c r="C18" s="109"/>
      <c r="D18" s="109" t="s">
        <v>35</v>
      </c>
      <c r="E18" s="109"/>
      <c r="F18" s="109"/>
      <c r="G18" s="109"/>
      <c r="H18" s="109"/>
      <c r="I18" s="109"/>
      <c r="J18" s="110" t="s">
        <v>36</v>
      </c>
      <c r="K18" s="110"/>
    </row>
    <row r="19" spans="1:11" hidden="1" x14ac:dyDescent="0.25"/>
    <row r="20" spans="1:11" hidden="1" x14ac:dyDescent="0.25"/>
    <row r="21" spans="1:11" hidden="1" x14ac:dyDescent="0.25"/>
    <row r="22" spans="1:11" hidden="1" x14ac:dyDescent="0.25"/>
    <row r="23" spans="1:11" hidden="1" x14ac:dyDescent="0.25"/>
    <row r="24" spans="1:11" hidden="1" x14ac:dyDescent="0.25"/>
  </sheetData>
  <mergeCells count="15">
    <mergeCell ref="B4:K4"/>
    <mergeCell ref="A1:B1"/>
    <mergeCell ref="I1:K1"/>
    <mergeCell ref="A2:B2"/>
    <mergeCell ref="I2:K2"/>
    <mergeCell ref="A3:B3"/>
    <mergeCell ref="A18:C18"/>
    <mergeCell ref="D18:I18"/>
    <mergeCell ref="J18:K18"/>
    <mergeCell ref="A9:H9"/>
    <mergeCell ref="A10:K10"/>
    <mergeCell ref="J11:K11"/>
    <mergeCell ref="A12:C12"/>
    <mergeCell ref="D12:I12"/>
    <mergeCell ref="J12:K12"/>
  </mergeCells>
  <pageMargins left="0.7" right="0.17" top="0.51" bottom="0.2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3" sqref="C3"/>
    </sheetView>
  </sheetViews>
  <sheetFormatPr defaultRowHeight="12.75" x14ac:dyDescent="0.2"/>
  <cols>
    <col min="1" max="1" width="49.5703125" style="125" customWidth="1"/>
    <col min="2" max="2" width="0.85546875" style="125" customWidth="1"/>
    <col min="3" max="3" width="48.28515625" style="125" customWidth="1"/>
    <col min="4" max="4" width="1" style="125" customWidth="1"/>
    <col min="5" max="16384" width="9.140625" style="125"/>
  </cols>
  <sheetData>
    <row r="1" spans="1:3" ht="191.25" customHeight="1" thickTop="1" thickBot="1" x14ac:dyDescent="0.25">
      <c r="A1" s="124" t="s">
        <v>100</v>
      </c>
      <c r="C1" s="124" t="s">
        <v>100</v>
      </c>
    </row>
    <row r="2" spans="1:3" ht="4.5" customHeight="1" thickTop="1" thickBot="1" x14ac:dyDescent="0.25"/>
    <row r="3" spans="1:3" ht="191.25" customHeight="1" thickTop="1" thickBot="1" x14ac:dyDescent="0.25">
      <c r="A3" s="124" t="s">
        <v>100</v>
      </c>
      <c r="C3" s="124" t="s">
        <v>100</v>
      </c>
    </row>
    <row r="4" spans="1:3" ht="6" customHeight="1" thickTop="1" thickBot="1" x14ac:dyDescent="0.25"/>
    <row r="5" spans="1:3" ht="191.25" customHeight="1" thickTop="1" thickBot="1" x14ac:dyDescent="0.25">
      <c r="A5" s="124" t="s">
        <v>100</v>
      </c>
      <c r="C5" s="124" t="s">
        <v>100</v>
      </c>
    </row>
    <row r="6" spans="1:3" ht="3.75" customHeight="1" thickTop="1" thickBot="1" x14ac:dyDescent="0.25"/>
    <row r="7" spans="1:3" ht="191.25" customHeight="1" thickTop="1" thickBot="1" x14ac:dyDescent="0.25">
      <c r="A7" s="124" t="s">
        <v>100</v>
      </c>
      <c r="C7" s="124" t="s">
        <v>100</v>
      </c>
    </row>
    <row r="8" spans="1:3" ht="8.25" customHeight="1" thickTop="1" thickBot="1" x14ac:dyDescent="0.25"/>
    <row r="9" spans="1:3" ht="191.25" customHeight="1" thickTop="1" thickBot="1" x14ac:dyDescent="0.25">
      <c r="A9" s="124" t="s">
        <v>100</v>
      </c>
      <c r="C9" s="124" t="s">
        <v>100</v>
      </c>
    </row>
    <row r="10" spans="1:3" ht="14.25" thickTop="1" thickBot="1" x14ac:dyDescent="0.25"/>
    <row r="11" spans="1:3" ht="191.25" customHeight="1" thickTop="1" thickBot="1" x14ac:dyDescent="0.25">
      <c r="A11" s="124" t="s">
        <v>100</v>
      </c>
      <c r="C11" s="124" t="s">
        <v>100</v>
      </c>
    </row>
    <row r="12" spans="1:3" ht="5.25" customHeight="1" thickTop="1" thickBot="1" x14ac:dyDescent="0.25"/>
    <row r="13" spans="1:3" ht="191.25" customHeight="1" thickTop="1" thickBot="1" x14ac:dyDescent="0.25">
      <c r="A13" s="124" t="s">
        <v>100</v>
      </c>
      <c r="C13" s="124" t="s">
        <v>100</v>
      </c>
    </row>
    <row r="14" spans="1:3" ht="3" customHeight="1" thickTop="1" thickBot="1" x14ac:dyDescent="0.25"/>
    <row r="15" spans="1:3" ht="191.25" customHeight="1" thickTop="1" thickBot="1" x14ac:dyDescent="0.25">
      <c r="A15" s="124" t="s">
        <v>100</v>
      </c>
      <c r="C15" s="124" t="s">
        <v>100</v>
      </c>
    </row>
    <row r="16" spans="1:3" ht="13.5" thickTop="1" x14ac:dyDescent="0.2"/>
  </sheetData>
  <pageMargins left="0.2" right="0.2" top="0.2" bottom="0.2" header="0.2" footer="0.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G19" sqref="G19"/>
    </sheetView>
  </sheetViews>
  <sheetFormatPr defaultRowHeight="12.75" x14ac:dyDescent="0.2"/>
  <cols>
    <col min="1" max="1" width="19" customWidth="1"/>
    <col min="4" max="4" width="15" style="18" bestFit="1" customWidth="1"/>
    <col min="5" max="5" width="14" bestFit="1" customWidth="1"/>
  </cols>
  <sheetData>
    <row r="1" spans="1:6" ht="15.75" x14ac:dyDescent="0.25">
      <c r="A1" s="123" t="s">
        <v>21</v>
      </c>
      <c r="B1" s="123"/>
      <c r="C1" s="123"/>
      <c r="D1" s="123"/>
      <c r="E1" s="123"/>
      <c r="F1" s="123"/>
    </row>
    <row r="2" spans="1:6" s="20" customFormat="1" ht="15.75" customHeight="1" x14ac:dyDescent="0.2">
      <c r="A2" s="11" t="s">
        <v>22</v>
      </c>
      <c r="B2" s="11">
        <v>3</v>
      </c>
      <c r="C2" s="11">
        <v>4</v>
      </c>
      <c r="D2" s="19">
        <v>5</v>
      </c>
      <c r="E2" s="11">
        <v>6</v>
      </c>
      <c r="F2" s="11">
        <v>7</v>
      </c>
    </row>
    <row r="3" spans="1:6" s="23" customFormat="1" ht="15.75" customHeight="1" x14ac:dyDescent="0.2">
      <c r="A3" s="17" t="s">
        <v>24</v>
      </c>
      <c r="B3" s="21"/>
      <c r="C3" s="21"/>
      <c r="D3" s="22">
        <v>9799350</v>
      </c>
      <c r="E3" s="22">
        <f>E5-E4</f>
        <v>8853900</v>
      </c>
      <c r="F3" s="21"/>
    </row>
    <row r="4" spans="1:6" s="23" customFormat="1" ht="15.75" customHeight="1" x14ac:dyDescent="0.2">
      <c r="A4" s="21" t="s">
        <v>23</v>
      </c>
      <c r="B4" s="21"/>
      <c r="C4" s="21"/>
      <c r="D4" s="22">
        <v>495000</v>
      </c>
      <c r="E4" s="22">
        <f>8*33000</f>
        <v>264000</v>
      </c>
      <c r="F4" s="21"/>
    </row>
    <row r="5" spans="1:6" s="23" customFormat="1" ht="15.75" customHeight="1" x14ac:dyDescent="0.2">
      <c r="A5" s="17" t="s">
        <v>25</v>
      </c>
      <c r="B5" s="21"/>
      <c r="C5" s="21"/>
      <c r="D5" s="22">
        <f>SUM(D3:D4)</f>
        <v>10294350</v>
      </c>
      <c r="E5" s="22">
        <v>9117900</v>
      </c>
      <c r="F5" s="21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TH</vt:lpstr>
      <vt:lpstr>BS T03_16</vt:lpstr>
      <vt:lpstr>MẪU GIAO NHẬN</vt:lpstr>
      <vt:lpstr>Sheet1</vt:lpstr>
      <vt:lpstr>TH!Print_Titles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2016-04-27T03:54:20Z</cp:lastPrinted>
  <dcterms:created xsi:type="dcterms:W3CDTF">2015-02-03T16:07:02Z</dcterms:created>
  <dcterms:modified xsi:type="dcterms:W3CDTF">2016-05-17T08:10:48Z</dcterms:modified>
</cp:coreProperties>
</file>